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reactor Scale-Up" sheetId="1" state="visible" r:id="rId1"/>
    <sheet xmlns:r="http://schemas.openxmlformats.org/officeDocument/2006/relationships" name="kLa &amp; Oxygen Transfer (OTR)" sheetId="2" state="visible" r:id="rId2"/>
    <sheet xmlns:r="http://schemas.openxmlformats.org/officeDocument/2006/relationships" name="BioFlo Consulting Servi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00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E6FFFA"/>
      <sz val="10"/>
    </font>
    <font>
      <name val="Segoe UI"/>
      <b val="1"/>
      <color rgb="00065F46"/>
      <sz val="9"/>
    </font>
    <font>
      <name val="Segoe UI"/>
      <i val="1"/>
      <color rgb="0064748B"/>
      <sz val="9"/>
    </font>
    <font>
      <name val="Segoe UI"/>
      <b val="1"/>
      <color rgb="00065F46"/>
      <sz val="11"/>
    </font>
    <font>
      <name val="Segoe UI"/>
      <b val="1"/>
      <color rgb="00FFFFFF"/>
      <sz val="10"/>
    </font>
    <font>
      <name val="Segoe UI"/>
      <color rgb="000F172A"/>
      <sz val="10"/>
    </font>
    <font>
      <name val="Segoe UI"/>
      <b val="1"/>
      <color rgb="0092400E"/>
      <sz val="10"/>
    </font>
    <font>
      <name val="Segoe UI"/>
      <b val="1"/>
      <color rgb="00064E3B"/>
      <sz val="10"/>
    </font>
    <font>
      <name val="Segoe UI"/>
      <b val="1"/>
      <color rgb="00047857"/>
      <sz val="11"/>
    </font>
    <font>
      <name val="Segoe UI"/>
      <b val="1"/>
      <color rgb="001E3A8A"/>
      <sz val="11"/>
    </font>
    <font>
      <name val="Segoe UI"/>
      <b val="1"/>
      <color rgb="00FFFFFF"/>
      <sz val="11"/>
    </font>
    <font>
      <name val="Segoe UI"/>
      <b val="1"/>
      <color rgb="00047857"/>
      <sz val="10"/>
    </font>
  </fonts>
  <fills count="8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0F766E"/>
        <bgColor rgb="000F766E"/>
      </patternFill>
    </fill>
    <fill>
      <patternFill patternType="solid">
        <fgColor rgb="00F0FDF4"/>
        <bgColor rgb="00F0FDF4"/>
      </patternFill>
    </fill>
    <fill>
      <patternFill patternType="solid">
        <fgColor rgb="001E293B"/>
        <bgColor rgb="001E293B"/>
      </patternFill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right" vertical="center"/>
    </xf>
    <xf numFmtId="0" fontId="7" fillId="0" borderId="1" pivotButton="0" quotePrefix="0" xfId="0"/>
    <xf numFmtId="0" fontId="4" fillId="0" borderId="1" pivotButton="0" quotePrefix="0" xfId="0"/>
    <xf numFmtId="0" fontId="9" fillId="7" borderId="1" applyAlignment="1" pivotButton="0" quotePrefix="0" xfId="0">
      <alignment horizontal="right" vertical="center"/>
    </xf>
    <xf numFmtId="0" fontId="0" fillId="0" borderId="1" pivotButton="0" quotePrefix="0" xfId="0"/>
    <xf numFmtId="164" fontId="9" fillId="7" borderId="1" applyAlignment="1" pivotButton="0" quotePrefix="0" xfId="0">
      <alignment horizontal="right" vertical="center"/>
    </xf>
    <xf numFmtId="2" fontId="9" fillId="7" borderId="1" applyAlignment="1" pivotButton="0" quotePrefix="0" xfId="0">
      <alignment horizontal="right" vertical="center"/>
    </xf>
    <xf numFmtId="165" fontId="9" fillId="7" borderId="1" applyAlignment="1" pivotButton="0" quotePrefix="0" xfId="0">
      <alignment horizontal="right" vertical="center"/>
    </xf>
    <xf numFmtId="3" fontId="9" fillId="7" borderId="1" applyAlignment="1" pivotButton="0" quotePrefix="0" xfId="0">
      <alignment horizontal="right" vertical="center"/>
    </xf>
    <xf numFmtId="166" fontId="9" fillId="7" borderId="1" applyAlignment="1" pivotButton="0" quotePrefix="0" xfId="0">
      <alignment horizontal="right" vertical="center"/>
    </xf>
    <xf numFmtId="164" fontId="10" fillId="7" borderId="1" applyAlignment="1" pivotButton="0" quotePrefix="0" xfId="0">
      <alignment horizontal="right" vertical="center"/>
    </xf>
    <xf numFmtId="2" fontId="10" fillId="7" borderId="1" applyAlignment="1" pivotButton="0" quotePrefix="0" xfId="0">
      <alignment horizontal="right" vertical="center"/>
    </xf>
    <xf numFmtId="164" fontId="11" fillId="7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0" fontId="12" fillId="5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4" customWidth="1" min="6" max="6"/>
    <col width="65" customWidth="1" min="7" max="7"/>
  </cols>
  <sheetData>
    <row r="1" ht="40" customHeight="1">
      <c r="A1" s="1" t="inlineStr">
        <is>
          <t>BIOFLO ENGINEERING | STIRRED-TANK BIOREACTOR SCALE-UP MODEL</t>
        </is>
      </c>
    </row>
    <row r="2" ht="24" customHeight="1">
      <c r="A2" s="2" t="inlineStr">
        <is>
          <t>Validated Geometric &amp; Hydrodynamic Translation: Constant P/V vs. Constant Tip Speed vs. Constant Reynolds</t>
        </is>
      </c>
    </row>
    <row r="4">
      <c r="A4" s="3" t="inlineStr">
        <is>
          <t>Instructions:</t>
        </is>
      </c>
      <c r="B4" s="4" t="inlineStr">
        <is>
          <t>Cells shaded in LIGHT AMBER are user inputs. Cells shaded in LIGHT GREEN contain live formulas.</t>
        </is>
      </c>
    </row>
    <row r="6" ht="26" customHeight="1">
      <c r="A6" s="5" t="inlineStr">
        <is>
          <t>1. SCALE 1 (BENCH/SEED) BASELINE PARAMETERS &amp; FLUID PHYSICAL CONSTANTS</t>
        </is>
      </c>
    </row>
    <row r="7" ht="20" customHeight="1">
      <c r="A7" s="6" t="inlineStr">
        <is>
          <t>Parameter Description</t>
        </is>
      </c>
      <c r="B7" s="7" t="inlineStr">
        <is>
          <t>Symbol</t>
        </is>
      </c>
      <c r="C7" s="8" t="inlineStr">
        <is>
          <t>Scale 1 Value</t>
        </is>
      </c>
      <c r="D7" s="7" t="inlineStr">
        <is>
          <t>Unit</t>
        </is>
      </c>
      <c r="E7" s="6" t="inlineStr">
        <is>
          <t>Notes / Standard Baseline</t>
        </is>
      </c>
    </row>
    <row r="8" ht="20" customHeight="1">
      <c r="A8" s="9" t="inlineStr">
        <is>
          <t>Working Volume</t>
        </is>
      </c>
      <c r="B8" s="10" t="inlineStr">
        <is>
          <t>V1</t>
        </is>
      </c>
      <c r="C8" s="11" t="n">
        <v>0.0035</v>
      </c>
      <c r="D8" s="10" t="inlineStr">
        <is>
          <t>m³ (3.5 L)</t>
        </is>
      </c>
      <c r="E8" s="9" t="inlineStr">
        <is>
          <t>Seed or benchtop bioreactor working volume</t>
        </is>
      </c>
    </row>
    <row r="9" ht="20" customHeight="1">
      <c r="A9" s="9" t="inlineStr">
        <is>
          <t>Tank Inner Diameter</t>
        </is>
      </c>
      <c r="B9" s="10" t="inlineStr">
        <is>
          <t>T1</t>
        </is>
      </c>
      <c r="C9" s="11" t="n">
        <v>0.16</v>
      </c>
      <c r="D9" s="10" t="inlineStr">
        <is>
          <t>m</t>
        </is>
      </c>
      <c r="E9" s="9" t="inlineStr">
        <is>
          <t>Standard aspect ratio H/T ~ 2:1</t>
        </is>
      </c>
    </row>
    <row r="10" ht="20" customHeight="1">
      <c r="A10" s="9" t="inlineStr">
        <is>
          <t>Impeller Diameter</t>
        </is>
      </c>
      <c r="B10" s="10" t="inlineStr">
        <is>
          <t>D1</t>
        </is>
      </c>
      <c r="C10" s="11" t="n">
        <v>0.053</v>
      </c>
      <c r="D10" s="10" t="inlineStr">
        <is>
          <t>m</t>
        </is>
      </c>
      <c r="E10" s="9" t="inlineStr">
        <is>
          <t>Typical D/T ratio ~ 0.33 (Rushton or Marine)</t>
        </is>
      </c>
    </row>
    <row r="11" ht="20" customHeight="1">
      <c r="A11" s="9" t="inlineStr">
        <is>
          <t>Clearance from Bottom</t>
        </is>
      </c>
      <c r="B11" s="10" t="inlineStr">
        <is>
          <t>C1</t>
        </is>
      </c>
      <c r="C11" s="11" t="n">
        <v>0.053</v>
      </c>
      <c r="D11" s="10" t="inlineStr">
        <is>
          <t>m</t>
        </is>
      </c>
      <c r="E11" s="9" t="inlineStr">
        <is>
          <t>C/T ratio ~ 0.33</t>
        </is>
      </c>
    </row>
    <row r="12" ht="20" customHeight="1">
      <c r="A12" s="9" t="inlineStr">
        <is>
          <t>Agitation Speed</t>
        </is>
      </c>
      <c r="B12" s="10" t="inlineStr">
        <is>
          <t>N1</t>
        </is>
      </c>
      <c r="C12" s="11" t="n">
        <v>350</v>
      </c>
      <c r="D12" s="10" t="inlineStr">
        <is>
          <t>RPM</t>
        </is>
      </c>
      <c r="E12" s="9" t="inlineStr">
        <is>
          <t>Base benchtop operating speed</t>
        </is>
      </c>
    </row>
    <row r="13" ht="20" customHeight="1">
      <c r="A13" s="9" t="inlineStr">
        <is>
          <t>Impeller Power Number</t>
        </is>
      </c>
      <c r="B13" s="10" t="inlineStr">
        <is>
          <t>Np</t>
        </is>
      </c>
      <c r="C13" s="11" t="n">
        <v>5</v>
      </c>
      <c r="D13" s="10" t="inlineStr">
        <is>
          <t>-</t>
        </is>
      </c>
      <c r="E13" s="9" t="inlineStr">
        <is>
          <t>Np ~ 5.0 for Rushton, 1.5 for Pitched Blade, 0.35 for Marine</t>
        </is>
      </c>
    </row>
    <row r="14" ht="20" customHeight="1">
      <c r="A14" s="9" t="inlineStr">
        <is>
          <t>Broth Density</t>
        </is>
      </c>
      <c r="B14" s="10" t="inlineStr">
        <is>
          <t>rho</t>
        </is>
      </c>
      <c r="C14" s="11" t="n">
        <v>1000</v>
      </c>
      <c r="D14" s="10" t="inlineStr">
        <is>
          <t>kg/m³</t>
        </is>
      </c>
      <c r="E14" s="9" t="inlineStr">
        <is>
          <t>Aqueous cell culture / fermentation broth</t>
        </is>
      </c>
    </row>
    <row r="15" ht="20" customHeight="1">
      <c r="A15" s="9" t="inlineStr">
        <is>
          <t>Broth Dynamic Viscosity</t>
        </is>
      </c>
      <c r="B15" s="10" t="inlineStr">
        <is>
          <t>mu</t>
        </is>
      </c>
      <c r="C15" s="11" t="n">
        <v>0.001</v>
      </c>
      <c r="D15" s="10" t="inlineStr">
        <is>
          <t>Pa·s</t>
        </is>
      </c>
      <c r="E15" s="9" t="inlineStr">
        <is>
          <t>Standard water-like viscosity (0.001 Pa·s)</t>
        </is>
      </c>
    </row>
    <row r="17" ht="26" customHeight="1">
      <c r="A17" s="5" t="inlineStr">
        <is>
          <t>2. SCALE 2 (PILOT/PRODUCTION) TARGET VESSEL SPECIFICATION</t>
        </is>
      </c>
    </row>
    <row r="18" ht="20" customHeight="1">
      <c r="A18" s="12" t="inlineStr">
        <is>
          <t>Target Working Volume</t>
        </is>
      </c>
      <c r="B18" s="12" t="inlineStr">
        <is>
          <t>V2</t>
        </is>
      </c>
      <c r="C18" s="11" t="n">
        <v>12</v>
      </c>
      <c r="D18" s="12" t="inlineStr">
        <is>
          <t>m³ (12,000 L)</t>
        </is>
      </c>
      <c r="E18" s="13" t="inlineStr">
        <is>
          <t>Target industrial production scale volume</t>
        </is>
      </c>
    </row>
    <row r="19" ht="20" customHeight="1">
      <c r="A19" s="12" t="inlineStr">
        <is>
          <t>Geometric Linear Scale Factor</t>
        </is>
      </c>
      <c r="B19" s="12" t="inlineStr">
        <is>
          <t>lambda</t>
        </is>
      </c>
      <c r="C19" s="14">
        <f>(C18/C8)^(1/3)</f>
        <v/>
      </c>
      <c r="D19" s="12" t="inlineStr">
        <is>
          <t>ratio (-)</t>
        </is>
      </c>
      <c r="E19" s="13" t="inlineStr">
        <is>
          <t>lambda = (V2 / V1)^(1/3)</t>
        </is>
      </c>
    </row>
    <row r="20" ht="20" customHeight="1">
      <c r="A20" s="12" t="inlineStr">
        <is>
          <t>Scaled Impeller Diameter</t>
        </is>
      </c>
      <c r="B20" s="12" t="inlineStr">
        <is>
          <t>D2</t>
        </is>
      </c>
      <c r="C20" s="14">
        <f>C10*C19</f>
        <v/>
      </c>
      <c r="D20" s="12" t="inlineStr">
        <is>
          <t>m</t>
        </is>
      </c>
      <c r="E20" s="13" t="inlineStr">
        <is>
          <t>D2 = D1 * lambda (Strict geometric similarity)</t>
        </is>
      </c>
    </row>
    <row r="21" ht="20" customHeight="1">
      <c r="A21" s="12" t="inlineStr">
        <is>
          <t>Scaled Tank Inner Diameter</t>
        </is>
      </c>
      <c r="B21" s="12" t="inlineStr">
        <is>
          <t>T2</t>
        </is>
      </c>
      <c r="C21" s="14">
        <f>C9*C19</f>
        <v/>
      </c>
      <c r="D21" s="12" t="inlineStr">
        <is>
          <t>m</t>
        </is>
      </c>
      <c r="E21" s="13" t="inlineStr">
        <is>
          <t>T2 = T1 * lambda</t>
        </is>
      </c>
    </row>
    <row r="23" ht="26" customHeight="1">
      <c r="A23" s="5" t="inlineStr">
        <is>
          <t>3. MULTI-CRITERIA SCALE-UP COMPARISON MATRIX (AT SCALE 2: 12,000L)</t>
        </is>
      </c>
    </row>
    <row r="24" ht="22" customHeight="1">
      <c r="A24" s="6" t="inlineStr">
        <is>
          <t>Hydrodynamic Metric</t>
        </is>
      </c>
      <c r="B24" s="7" t="inlineStr">
        <is>
          <t>Scale 1 (3.5L)</t>
        </is>
      </c>
      <c r="C24" s="7" t="inlineStr">
        <is>
          <t>Constant P/V</t>
        </is>
      </c>
      <c r="D24" s="7" t="inlineStr">
        <is>
          <t>Constant Tip Speed</t>
        </is>
      </c>
      <c r="E24" s="7" t="inlineStr">
        <is>
          <t>Constant Re</t>
        </is>
      </c>
      <c r="F24" s="7" t="inlineStr">
        <is>
          <t>Unit</t>
        </is>
      </c>
      <c r="G24" s="6" t="inlineStr">
        <is>
          <t>Engineering Analysis &amp; Trade-off</t>
        </is>
      </c>
    </row>
    <row r="25" ht="22" customHeight="1">
      <c r="A25" s="15" t="inlineStr">
        <is>
          <t>Agitation Speed (N)</t>
        </is>
      </c>
      <c r="B25" s="16">
        <f>C12</f>
        <v/>
      </c>
      <c r="C25" s="16">
        <f>C12*(C10/C20)^(2/3)</f>
        <v/>
      </c>
      <c r="D25" s="16">
        <f>C12*(C10/C20)</f>
        <v/>
      </c>
      <c r="E25" s="16">
        <f>C12*(C10/C20)^2</f>
        <v/>
      </c>
      <c r="F25" s="15" t="inlineStr">
        <is>
          <t>RPM</t>
        </is>
      </c>
      <c r="G25" s="15" t="inlineStr">
        <is>
          <t>Agitation decreases at scale to avoid excessive tip shear</t>
        </is>
      </c>
    </row>
    <row r="26" ht="22" customHeight="1">
      <c r="A26" s="15" t="inlineStr">
        <is>
          <t>Impeller Tip Speed (v_tip)</t>
        </is>
      </c>
      <c r="B26" s="17">
        <f>PI()*B12*C10/60</f>
        <v/>
      </c>
      <c r="C26" s="17">
        <f>PI()*C25*C20/60</f>
        <v/>
      </c>
      <c r="D26" s="17">
        <f>PI()*D25*C20/60</f>
        <v/>
      </c>
      <c r="E26" s="17">
        <f>PI()*E25*C20/60</f>
        <v/>
      </c>
      <c r="F26" s="15" t="inlineStr">
        <is>
          <t>m/s</t>
        </is>
      </c>
      <c r="G26" s="15" t="inlineStr">
        <is>
          <t>Target &lt; 1.8 m/s for fragile mammalian CHO; &lt; 5.0 m/s for E. coli</t>
        </is>
      </c>
    </row>
    <row r="27" ht="22" customHeight="1">
      <c r="A27" s="15" t="inlineStr">
        <is>
          <t>Ungassed Power Draw (P)</t>
        </is>
      </c>
      <c r="B27" s="18">
        <f>C13*C14*(B12/60)^3*C10^5</f>
        <v/>
      </c>
      <c r="C27" s="18">
        <f>C13*C14*(C25/60)^3*C20^5</f>
        <v/>
      </c>
      <c r="D27" s="18">
        <f>C13*C14*(D25/60)^3*C20^5</f>
        <v/>
      </c>
      <c r="E27" s="18">
        <f>C13*C14*(E25/60)^3*C20^5</f>
        <v/>
      </c>
      <c r="F27" s="15" t="inlineStr">
        <is>
          <t>W</t>
        </is>
      </c>
      <c r="G27" s="15" t="inlineStr">
        <is>
          <t>Motor sizing benchmark (W = J/s)</t>
        </is>
      </c>
    </row>
    <row r="28" ht="22" customHeight="1">
      <c r="A28" s="15" t="inlineStr">
        <is>
          <t>Volumetric Power Input (P/V)</t>
        </is>
      </c>
      <c r="B28" s="16">
        <f>B27/C8</f>
        <v/>
      </c>
      <c r="C28" s="16">
        <f>C27/C18</f>
        <v/>
      </c>
      <c r="D28" s="16">
        <f>D27/C18</f>
        <v/>
      </c>
      <c r="E28" s="16">
        <f>E27/C18</f>
        <v/>
      </c>
      <c r="F28" s="15" t="inlineStr">
        <is>
          <t>W/m³</t>
        </is>
      </c>
      <c r="G28" s="15" t="inlineStr">
        <is>
          <t>Governs mass transfer (kLa) and microscale turbulence</t>
        </is>
      </c>
    </row>
    <row r="29" ht="22" customHeight="1">
      <c r="A29" s="15" t="inlineStr">
        <is>
          <t>Impeller Reynolds Number (Re)</t>
        </is>
      </c>
      <c r="B29" s="19">
        <f>C14*(B12/60)*C10^2/C15</f>
        <v/>
      </c>
      <c r="C29" s="19">
        <f>C14*(C25/60)*C20^2/C15</f>
        <v/>
      </c>
      <c r="D29" s="19">
        <f>C14*(D25/60)*C20^2/C15</f>
        <v/>
      </c>
      <c r="E29" s="19">
        <f>C14*(E25/60)*C20^2/C15</f>
        <v/>
      </c>
      <c r="F29" s="15" t="inlineStr">
        <is>
          <t>-</t>
        </is>
      </c>
      <c r="G29" s="15" t="inlineStr">
        <is>
          <t>Re &gt; 10,000 indicates fully turbulent flow regime</t>
        </is>
      </c>
    </row>
    <row r="30" ht="22" customHeight="1">
      <c r="A30" s="15" t="inlineStr">
        <is>
          <t>Blend / Mixing Time (t_mix)</t>
        </is>
      </c>
      <c r="B30" s="16">
        <f>5.4/((B12/60)*(C10/C9)^2)</f>
        <v/>
      </c>
      <c r="C30" s="16">
        <f>5.4/((C25/60)*(C20/C21)^2)</f>
        <v/>
      </c>
      <c r="D30" s="16">
        <f>5.4/((D25/60)*(C20/C21)^2)</f>
        <v/>
      </c>
      <c r="E30" s="16">
        <f>5.4/((E25/60)*(C20/C21)^2)</f>
        <v/>
      </c>
      <c r="F30" s="15" t="inlineStr">
        <is>
          <t>seconds</t>
        </is>
      </c>
      <c r="G30" s="15" t="inlineStr">
        <is>
          <t>Mixing time inevitably balloons at scale (creates pH &amp; substrate gradients)</t>
        </is>
      </c>
    </row>
  </sheetData>
  <mergeCells count="5">
    <mergeCell ref="A1:G1"/>
    <mergeCell ref="A17:G17"/>
    <mergeCell ref="A6:G6"/>
    <mergeCell ref="A2:G2"/>
    <mergeCell ref="A23:G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20" customWidth="1" min="4" max="4"/>
    <col width="65" customWidth="1" min="5" max="5"/>
  </cols>
  <sheetData>
    <row r="1" ht="40" customHeight="1">
      <c r="A1" s="1" t="inlineStr">
        <is>
          <t>BIOFLO ENGINEERING | VOLUMETRIC MASS TRANSFER (kLa) &amp; OTR ESTIMATOR</t>
        </is>
      </c>
    </row>
    <row r="2" ht="24" customHeight="1">
      <c r="A2" s="2" t="inlineStr">
        <is>
          <t>Van't Riet Power-Law Model for Non-Coalescing &amp; Coalescing Bioprocess Broths</t>
        </is>
      </c>
    </row>
    <row r="4" ht="26" customHeight="1">
      <c r="A4" s="5" t="inlineStr">
        <is>
          <t>1. OPERATING INPUTS &amp; EMPIRICAL SYSTEM CONSTANTS</t>
        </is>
      </c>
    </row>
    <row r="5" ht="20" customHeight="1">
      <c r="A5" s="6" t="inlineStr">
        <is>
          <t>Parameter Description</t>
        </is>
      </c>
      <c r="B5" s="7" t="inlineStr">
        <is>
          <t>Symbol</t>
        </is>
      </c>
      <c r="C5" s="8" t="inlineStr">
        <is>
          <t>Value</t>
        </is>
      </c>
      <c r="D5" s="7" t="inlineStr">
        <is>
          <t>Unit</t>
        </is>
      </c>
      <c r="E5" s="6" t="inlineStr">
        <is>
          <t>Notes &amp; Physical Boundaries</t>
        </is>
      </c>
    </row>
    <row r="6" ht="20" customHeight="1">
      <c r="A6" s="9" t="inlineStr">
        <is>
          <t>Volumetric Power Input</t>
        </is>
      </c>
      <c r="B6" s="10" t="inlineStr">
        <is>
          <t>P/V</t>
        </is>
      </c>
      <c r="C6" s="11" t="n">
        <v>250</v>
      </c>
      <c r="D6" s="10" t="inlineStr">
        <is>
          <t>W/m³</t>
        </is>
      </c>
      <c r="E6" s="9" t="inlineStr">
        <is>
          <t>Governed by agitation and impeller geometry</t>
        </is>
      </c>
    </row>
    <row r="7" ht="20" customHeight="1">
      <c r="A7" s="9" t="inlineStr">
        <is>
          <t>Sparging Flow Rate</t>
        </is>
      </c>
      <c r="B7" s="10" t="inlineStr">
        <is>
          <t>Q_gas</t>
        </is>
      </c>
      <c r="C7" s="11" t="n">
        <v>0.1</v>
      </c>
      <c r="D7" s="10" t="inlineStr">
        <is>
          <t>VVM (vol/vol/min)</t>
        </is>
      </c>
      <c r="E7" s="9" t="inlineStr">
        <is>
          <t>Standard 0.05 to 0.5 VVM aeration flow</t>
        </is>
      </c>
    </row>
    <row r="8" ht="20" customHeight="1">
      <c r="A8" s="9" t="inlineStr">
        <is>
          <t>Liquid Volume</t>
        </is>
      </c>
      <c r="B8" s="10" t="inlineStr">
        <is>
          <t>V_liq</t>
        </is>
      </c>
      <c r="C8" s="11" t="n">
        <v>12</v>
      </c>
      <c r="D8" s="10" t="inlineStr">
        <is>
          <t>m³ (12,000 L)</t>
        </is>
      </c>
      <c r="E8" s="9" t="inlineStr">
        <is>
          <t>Active broth liquid volume</t>
        </is>
      </c>
    </row>
    <row r="9" ht="20" customHeight="1">
      <c r="A9" s="9" t="inlineStr">
        <is>
          <t>Vessel Inner Diameter</t>
        </is>
      </c>
      <c r="B9" s="10" t="inlineStr">
        <is>
          <t>T</t>
        </is>
      </c>
      <c r="C9" s="11" t="n">
        <v>1.95</v>
      </c>
      <c r="D9" s="10" t="inlineStr">
        <is>
          <t>m</t>
        </is>
      </c>
      <c r="E9" s="9" t="inlineStr">
        <is>
          <t>Cross-sectional diameter for superficial gas velocity</t>
        </is>
      </c>
    </row>
    <row r="10" ht="20" customHeight="1">
      <c r="A10" s="9" t="inlineStr">
        <is>
          <t>Van't Riet Constant (alpha)</t>
        </is>
      </c>
      <c r="B10" s="10" t="inlineStr">
        <is>
          <t>alpha</t>
        </is>
      </c>
      <c r="C10" s="11" t="n">
        <v>0.026</v>
      </c>
      <c r="D10" s="10" t="inlineStr">
        <is>
          <t>-</t>
        </is>
      </c>
      <c r="E10" s="9" t="inlineStr">
        <is>
          <t>0.026 for water/non-coalescing; 0.002 for viscous broths</t>
        </is>
      </c>
    </row>
    <row r="11" ht="20" customHeight="1">
      <c r="A11" s="9" t="inlineStr">
        <is>
          <t>Van't Riet Exponent (beta)</t>
        </is>
      </c>
      <c r="B11" s="10" t="inlineStr">
        <is>
          <t>beta</t>
        </is>
      </c>
      <c r="C11" s="11" t="n">
        <v>0.5</v>
      </c>
      <c r="D11" s="10" t="inlineStr">
        <is>
          <t>-</t>
        </is>
      </c>
      <c r="E11" s="9" t="inlineStr">
        <is>
          <t>Power input sensitivity exponent (~0.4 - 0.7)</t>
        </is>
      </c>
    </row>
    <row r="12" ht="20" customHeight="1">
      <c r="A12" s="9" t="inlineStr">
        <is>
          <t>Van't Riet Exponent (gamma)</t>
        </is>
      </c>
      <c r="B12" s="10" t="inlineStr">
        <is>
          <t>gamma</t>
        </is>
      </c>
      <c r="C12" s="11" t="n">
        <v>0.5</v>
      </c>
      <c r="D12" s="10" t="inlineStr">
        <is>
          <t>-</t>
        </is>
      </c>
      <c r="E12" s="9" t="inlineStr">
        <is>
          <t>Superficial velocity exponent (~0.2 - 0.5)</t>
        </is>
      </c>
    </row>
    <row r="13" ht="20" customHeight="1">
      <c r="A13" s="9" t="inlineStr">
        <is>
          <t>Saturation Dissolved Oxygen</t>
        </is>
      </c>
      <c r="B13" s="10" t="inlineStr">
        <is>
          <t>C*</t>
        </is>
      </c>
      <c r="C13" s="11" t="n">
        <v>0.218</v>
      </c>
      <c r="D13" s="10" t="inlineStr">
        <is>
          <t>mmol/L (7.0 mg/L)</t>
        </is>
      </c>
      <c r="E13" s="9" t="inlineStr">
        <is>
          <t>Saturated DO in water at 37°C / 1 atm air sparge</t>
        </is>
      </c>
    </row>
    <row r="14" ht="20" customHeight="1">
      <c r="A14" s="9" t="inlineStr">
        <is>
          <t>Target Operating DO Setpoint</t>
        </is>
      </c>
      <c r="B14" s="10" t="inlineStr">
        <is>
          <t>C_L</t>
        </is>
      </c>
      <c r="C14" s="11" t="n">
        <v>0.065</v>
      </c>
      <c r="D14" s="10" t="inlineStr">
        <is>
          <t>mmol/L (30% DO)</t>
        </is>
      </c>
      <c r="E14" s="9" t="inlineStr">
        <is>
          <t>Typical target DO setpoint in production run</t>
        </is>
      </c>
    </row>
    <row r="15" ht="20" customHeight="1">
      <c r="A15" s="9" t="inlineStr">
        <is>
          <t>Specific Cell O2 Uptake (qO2)</t>
        </is>
      </c>
      <c r="B15" s="10" t="inlineStr">
        <is>
          <t>qO2</t>
        </is>
      </c>
      <c r="C15" s="11" t="n">
        <v>0.25</v>
      </c>
      <c r="D15" s="10" t="inlineStr">
        <is>
          <t>pmol/cell/day</t>
        </is>
      </c>
      <c r="E15" s="9" t="inlineStr">
        <is>
          <t>Typical mammalian CHO specific oxygen consumption rate</t>
        </is>
      </c>
    </row>
    <row r="17" ht="26" customHeight="1">
      <c r="A17" s="5" t="inlineStr">
        <is>
          <t>2. DERIVED MASS TRANSFER, SUPERFICIAL VELOCITY &amp; OTR METRICS</t>
        </is>
      </c>
    </row>
    <row r="18" ht="22" customHeight="1">
      <c r="A18" s="15" t="inlineStr">
        <is>
          <t>Superficial Gas Velocity (vs)</t>
        </is>
      </c>
      <c r="B18" s="15" t="inlineStr">
        <is>
          <t>vs</t>
        </is>
      </c>
      <c r="C18" s="20">
        <f>(C7*C8/60)/(PI()*C9^2/4)</f>
        <v/>
      </c>
      <c r="D18" s="15" t="inlineStr">
        <is>
          <t>m/s</t>
        </is>
      </c>
      <c r="E18" s="15" t="inlineStr">
        <is>
          <t>vs = Volumetric gas flow / Cross-sectional tank area</t>
        </is>
      </c>
    </row>
    <row r="19" ht="22" customHeight="1">
      <c r="A19" s="15" t="inlineStr">
        <is>
          <t>Predicted kLa (SI Units)</t>
        </is>
      </c>
      <c r="B19" s="15" t="inlineStr">
        <is>
          <t>kLa</t>
        </is>
      </c>
      <c r="C19" s="20">
        <f>C10*(C6^C11)*(C18^C12)</f>
        <v/>
      </c>
      <c r="D19" s="15" t="inlineStr">
        <is>
          <t>s⁻¹</t>
        </is>
      </c>
      <c r="E19" s="15" t="inlineStr">
        <is>
          <t>kLa = alpha * (P/V)^beta * vs^gamma (Van't Riet)</t>
        </is>
      </c>
    </row>
    <row r="20" ht="24" customHeight="1">
      <c r="A20" s="15" t="inlineStr">
        <is>
          <t>Industrial kLa (Standard Engineering Unit)</t>
        </is>
      </c>
      <c r="B20" s="15" t="inlineStr">
        <is>
          <t>kLa</t>
        </is>
      </c>
      <c r="C20" s="21">
        <f>C19*3600</f>
        <v/>
      </c>
      <c r="D20" s="15" t="inlineStr">
        <is>
          <t>h⁻¹ (1/hr)</t>
        </is>
      </c>
      <c r="E20" s="15" t="inlineStr">
        <is>
          <t>Target &gt; 15-25 h⁻¹ for mammalian CHO; &gt; 150-400 h⁻¹ for E. coli</t>
        </is>
      </c>
    </row>
    <row r="21" ht="24" customHeight="1">
      <c r="A21" s="15" t="inlineStr">
        <is>
          <t>Maximum Oxygen Transfer Rate (OTR)</t>
        </is>
      </c>
      <c r="B21" s="15" t="inlineStr">
        <is>
          <t>OTR</t>
        </is>
      </c>
      <c r="C21" s="22">
        <f>C20*(C13-C14)</f>
        <v/>
      </c>
      <c r="D21" s="15" t="inlineStr">
        <is>
          <t>mmol/L/h</t>
        </is>
      </c>
      <c r="E21" s="15" t="inlineStr">
        <is>
          <t>Driving force delta_C = (C* - C_L) under 1 atm head</t>
        </is>
      </c>
    </row>
    <row r="22" ht="24" customHeight="1">
      <c r="A22" s="15" t="inlineStr">
        <is>
          <t>Supportable Viable Cell Density (VCD)</t>
        </is>
      </c>
      <c r="B22" s="15" t="inlineStr">
        <is>
          <t>X_max</t>
        </is>
      </c>
      <c r="C22" s="23">
        <f>(C21*1000000000/24/C15)/1000000000</f>
        <v/>
      </c>
      <c r="D22" s="15" t="inlineStr">
        <is>
          <t>× 10⁶ cells/mL</t>
        </is>
      </c>
      <c r="E22" s="15" t="inlineStr">
        <is>
          <t>Calculated from cell respiration capacity: X_max = OTR / qO2</t>
        </is>
      </c>
    </row>
  </sheetData>
  <mergeCells count="4">
    <mergeCell ref="A2:F2"/>
    <mergeCell ref="A17:F17"/>
    <mergeCell ref="A1:F1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40" customHeight="1">
      <c r="A1" s="1" t="inlineStr">
        <is>
          <t>BIOFLO | BIOPROCESS SCALE-UP &amp; COMPUTATIONAL CFD CONSULTING</t>
        </is>
      </c>
    </row>
    <row r="2" ht="24" customHeight="1">
      <c r="A2" s="2" t="inlineStr">
        <is>
          <t>From 1L Benchtop to 25,000L Production: Engineering De-Risking for CDMOs &amp; Biopharma</t>
        </is>
      </c>
    </row>
    <row r="4" ht="24" customHeight="1">
      <c r="A4" s="5" t="inlineStr">
        <is>
          <t>1. Multiphase CFD Hydrodynamic Modeling</t>
        </is>
      </c>
    </row>
    <row r="5" ht="36" customHeight="1">
      <c r="A5" s="24" t="inlineStr">
        <is>
          <t>Eulerian-Eulerian multiphase simulation capturing gas hold-up distribution, bubble breakup/coalescence (population balance), and dead-zone eradication in 5L–25,000L tanks.</t>
        </is>
      </c>
    </row>
    <row r="6" ht="24" customHeight="1">
      <c r="A6" s="5" t="inlineStr">
        <is>
          <t>2. Shear Stress &amp; Kolmogorov Microscale Qualification</t>
        </is>
      </c>
    </row>
    <row r="7" ht="36" customHeight="1">
      <c r="A7" s="24" t="inlineStr">
        <is>
          <t>Quantification of turbulent eddy microscale vs. cell diameter (lambda_K &gt; d_cell) to eliminate shear-induced lysis in fragile mammalian (CHO, HEK293) and stem cell cultures.</t>
        </is>
      </c>
    </row>
    <row r="8" ht="24" customHeight="1">
      <c r="A8" s="5" t="inlineStr">
        <is>
          <t>3. De Novo Reactor &amp; Impeller Custom Design</t>
        </is>
      </c>
    </row>
    <row r="9" ht="36" customHeight="1">
      <c r="A9" s="24" t="inlineStr">
        <is>
          <t>Custom fabrication specifications for dual-impeller staging (down-pumping hydrofoil + radial Rushton), microspargers vs. drilled ring spargers, and sanitary baffle geometry.</t>
        </is>
      </c>
    </row>
    <row r="10" ht="24" customHeight="1">
      <c r="A10" s="5" t="inlineStr">
        <is>
          <t>4. Mass Transfer (kLa) Optimization &amp; Oxygen Cascade</t>
        </is>
      </c>
    </row>
    <row r="11" ht="36" customHeight="1">
      <c r="A11" s="24" t="inlineStr">
        <is>
          <t>Engineering gas-blending cascades (O2 enrichment, headspace overpressure, sparging VVM) to overcome oxygen transfer limitations in high-density perfusion and fed-batch fermentation.</t>
        </is>
      </c>
    </row>
    <row r="12" ht="24" customHeight="1">
      <c r="A12" s="5" t="inlineStr">
        <is>
          <t>5. Scale-Down Model (SDM) Qualification for Regulatory Filings</t>
        </is>
      </c>
    </row>
    <row r="13" ht="36" customHeight="1">
      <c r="A13" s="24" t="inlineStr">
        <is>
          <t>Development of qualified benchtop scale-down models matching industrial production P/V, tip speed, and pCO2 clearance profiles for IND/BLA submissions.</t>
        </is>
      </c>
    </row>
    <row r="15" ht="28" customHeight="1">
      <c r="A15" s="25" t="inlineStr">
        <is>
          <t>ENGAGE BIOFLO BIOPROCESS ENGINEERS</t>
        </is>
      </c>
    </row>
    <row r="16" ht="24" customHeight="1">
      <c r="A16" s="26" t="inlineStr">
        <is>
          <t>Schedule a technical consultation: https://bioflo.in/contact/  |  Direct Engineering Email: contact@bioflo.in</t>
        </is>
      </c>
    </row>
  </sheetData>
  <mergeCells count="14">
    <mergeCell ref="A12:E12"/>
    <mergeCell ref="A4:E4"/>
    <mergeCell ref="A2:E2"/>
    <mergeCell ref="A16:E16"/>
    <mergeCell ref="A15:E15"/>
    <mergeCell ref="A7:E7"/>
    <mergeCell ref="A10:E10"/>
    <mergeCell ref="A11:E11"/>
    <mergeCell ref="A1:E1"/>
    <mergeCell ref="A5:E5"/>
    <mergeCell ref="A13:E13"/>
    <mergeCell ref="A8:E8"/>
    <mergeCell ref="A6:E6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2026-10-13T18:14:42Z</dcterms:created>
  <dcterms:modified xmlns:dcterms="http://purl.org/dc/terms/" xmlns:xsi="http://www.w3.org/2001/XMLSchema-instance" xsi:type="dcterms:W3CDTF">2026-10-13T18:14:42Z</dcterms:modified>
</cp:coreProperties>
</file>